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ras\Desktop\"/>
    </mc:Choice>
  </mc:AlternateContent>
  <xr:revisionPtr revIDLastSave="0" documentId="13_ncr:1_{3502A16E-BADA-43B9-8ADF-1574A28A2637}" xr6:coauthVersionLast="47" xr6:coauthVersionMax="47" xr10:uidLastSave="{00000000-0000-0000-0000-000000000000}"/>
  <bookViews>
    <workbookView xWindow="-120" yWindow="-120" windowWidth="29040" windowHeight="15840" xr2:uid="{70C06251-4220-4161-82DD-A87FC1DC107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J42" i="1"/>
  <c r="D43" i="1"/>
  <c r="E43" i="1"/>
  <c r="J43" i="1"/>
  <c r="J41" i="1"/>
  <c r="E41" i="1"/>
  <c r="D41" i="1"/>
  <c r="J33" i="1"/>
  <c r="J34" i="1"/>
  <c r="J35" i="1"/>
  <c r="J36" i="1"/>
  <c r="J37" i="1"/>
  <c r="J38" i="1"/>
  <c r="J32" i="1"/>
  <c r="E33" i="1"/>
  <c r="E34" i="1"/>
  <c r="E35" i="1"/>
  <c r="E36" i="1"/>
  <c r="E37" i="1"/>
  <c r="E38" i="1"/>
  <c r="E32" i="1"/>
  <c r="D33" i="1"/>
  <c r="D34" i="1"/>
  <c r="D35" i="1"/>
  <c r="D36" i="1"/>
  <c r="D37" i="1"/>
  <c r="D38" i="1"/>
  <c r="D32" i="1"/>
  <c r="G28" i="1"/>
  <c r="G26" i="1"/>
  <c r="G43" i="1" s="1"/>
  <c r="G24" i="1"/>
  <c r="H24" i="1" s="1"/>
  <c r="G22" i="1"/>
  <c r="H22" i="1" s="1"/>
  <c r="G21" i="1"/>
  <c r="H21" i="1" s="1"/>
  <c r="G20" i="1"/>
  <c r="H20" i="1" s="1"/>
  <c r="G19" i="1"/>
  <c r="H19" i="1" s="1"/>
  <c r="G18" i="1"/>
  <c r="G17" i="1"/>
  <c r="H17" i="1" s="1"/>
  <c r="G15" i="1"/>
  <c r="H15" i="1" s="1"/>
  <c r="G12" i="1"/>
  <c r="H12" i="1" s="1"/>
  <c r="G11" i="1"/>
  <c r="G10" i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H10" i="1"/>
  <c r="H11" i="1"/>
  <c r="H13" i="1"/>
  <c r="H14" i="1"/>
  <c r="H16" i="1"/>
  <c r="H18" i="1"/>
  <c r="H23" i="1"/>
  <c r="H37" i="1" s="1"/>
  <c r="H25" i="1"/>
  <c r="H26" i="1"/>
  <c r="H43" i="1" s="1"/>
  <c r="H27" i="1"/>
  <c r="H2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43" i="1" s="1"/>
  <c r="F27" i="1"/>
  <c r="F28" i="1"/>
  <c r="G2" i="1"/>
  <c r="H2" i="1" s="1"/>
  <c r="F2" i="1"/>
  <c r="F33" i="1" l="1"/>
  <c r="H34" i="1"/>
  <c r="H32" i="1"/>
  <c r="H35" i="1"/>
  <c r="G38" i="1"/>
  <c r="F41" i="1"/>
  <c r="F38" i="1"/>
  <c r="F36" i="1"/>
  <c r="F34" i="1"/>
  <c r="G35" i="1"/>
  <c r="H33" i="1"/>
  <c r="G42" i="1"/>
  <c r="F42" i="1"/>
  <c r="F37" i="1"/>
  <c r="F35" i="1"/>
  <c r="G34" i="1"/>
  <c r="H36" i="1"/>
  <c r="F32" i="1"/>
  <c r="H41" i="1"/>
  <c r="G37" i="1"/>
  <c r="G41" i="1"/>
  <c r="G32" i="1"/>
  <c r="H42" i="1"/>
  <c r="G36" i="1"/>
  <c r="H38" i="1"/>
  <c r="G33" i="1"/>
</calcChain>
</file>

<file path=xl/sharedStrings.xml><?xml version="1.0" encoding="utf-8"?>
<sst xmlns="http://schemas.openxmlformats.org/spreadsheetml/2006/main" count="145" uniqueCount="68">
  <si>
    <t>#</t>
  </si>
  <si>
    <t>Köln</t>
  </si>
  <si>
    <t>Münster</t>
  </si>
  <si>
    <t>Essen</t>
  </si>
  <si>
    <t>Aachen</t>
  </si>
  <si>
    <t>Limburg</t>
  </si>
  <si>
    <t>Trier</t>
  </si>
  <si>
    <t>Freiburg</t>
  </si>
  <si>
    <t>Mainz</t>
  </si>
  <si>
    <t>Rottenburg-Stuttgart</t>
  </si>
  <si>
    <t>Paderborn</t>
  </si>
  <si>
    <t>Erfurt</t>
  </si>
  <si>
    <t>Fulda</t>
  </si>
  <si>
    <t>Magdeburg</t>
  </si>
  <si>
    <t>Augsburg</t>
  </si>
  <si>
    <t>Passau</t>
  </si>
  <si>
    <t>Regensburg</t>
  </si>
  <si>
    <t>Bamberg</t>
  </si>
  <si>
    <t>Speyer</t>
  </si>
  <si>
    <t>Würzburg</t>
  </si>
  <si>
    <t>Eichstätt</t>
  </si>
  <si>
    <t>Berlin</t>
  </si>
  <si>
    <t>Dresden-Meißen</t>
  </si>
  <si>
    <t>Görlitz</t>
  </si>
  <si>
    <t>Hamburg</t>
  </si>
  <si>
    <t>Hildesheim</t>
  </si>
  <si>
    <t>Osnabrück</t>
  </si>
  <si>
    <t>München und Freising</t>
  </si>
  <si>
    <t>Kirchenprovinz</t>
  </si>
  <si>
    <t>Einwohner</t>
  </si>
  <si>
    <t>Katholiken</t>
  </si>
  <si>
    <t>Priester</t>
  </si>
  <si>
    <t>Anteil Katholiken</t>
  </si>
  <si>
    <t>Katholiken je Priester</t>
  </si>
  <si>
    <t>West</t>
  </si>
  <si>
    <t>Ost</t>
  </si>
  <si>
    <t>https://de.wikipedia.org/wiki/Erzbistum_K%C3%B6ln</t>
  </si>
  <si>
    <t>https://de.wikipedia.org/wiki/Bistum_M%C3%Bcnster</t>
  </si>
  <si>
    <t>https://de.wikipedia.org/wiki/Bistum_Essen</t>
  </si>
  <si>
    <t>https://de.wikipedia.org/wiki/Bistum_Aachen</t>
  </si>
  <si>
    <t>https://de.wikipedia.org/wiki/Bistum_Limburg</t>
  </si>
  <si>
    <t>https://de.wikipedia.org/wiki/Bistum_Trier</t>
  </si>
  <si>
    <t>https://de.wikipedia.org/wiki/Erzbistum_Freiburg</t>
  </si>
  <si>
    <t>https://de.wikipedia.org/wiki/Bistum_Mainz</t>
  </si>
  <si>
    <t>https://de.wikipedia.org/wiki/Di%C3%B6zese_Rottenburg-Stuttgart</t>
  </si>
  <si>
    <t>https://de.wikipedia.org/wiki/Erzbistum_Paderborn</t>
  </si>
  <si>
    <t>https://de.wikipedia.org/wiki/Bistum_Erfurt</t>
  </si>
  <si>
    <t>https://de.wikipedia.org/wiki/Bistum_Fulda</t>
  </si>
  <si>
    <t>https://de.wikipedia.org/wiki/Bistum_Magdeburg</t>
  </si>
  <si>
    <t>https://de.wikipedia.org/wiki/Erzbistum_M%C3%BCnchen_und_Freising</t>
  </si>
  <si>
    <t>https://de.wikipedia.org/wiki/Bistum_Augsburg</t>
  </si>
  <si>
    <t>https://de.wikipedia.org/wiki/Bistum_Passau</t>
  </si>
  <si>
    <t>https://de.wikipedia.org/wiki/Bistum_Regensburg</t>
  </si>
  <si>
    <t>https://de.wikipedia.org/wiki/Erzbistum_Bamberg</t>
  </si>
  <si>
    <t>https://de.wikipedia.org/wiki/Bistum_Speyer</t>
  </si>
  <si>
    <t>https://de.wikipedia.org/wiki/Bistum_W%C3%Bcrzburg</t>
  </si>
  <si>
    <t>https://de.wikipedia.org/wiki/Bistum_Eichst%C3%A4tt</t>
  </si>
  <si>
    <t>https://de.wikipedia.org/wiki/Erzbistum_Berlin</t>
  </si>
  <si>
    <t>https://de.wikipedia.org/wiki/Bistum_Dresden-Mei%C3%9Fen</t>
  </si>
  <si>
    <t>https://de.wikipedia.org/wiki/Bistum_G%C3%B6rlitz</t>
  </si>
  <si>
    <t>https://de.wikipedia.org/wiki/Erzbistum_Hamburg</t>
  </si>
  <si>
    <t>https://de.wikipedia.org/wiki/Bistum_Hildesheim</t>
  </si>
  <si>
    <t>https://de.wikipedia.org/wiki/Bistum_Osnabr%C3%BCck</t>
  </si>
  <si>
    <t>Gründung</t>
  </si>
  <si>
    <t>Ost/West</t>
  </si>
  <si>
    <t>Gemischt</t>
  </si>
  <si>
    <t>Diözese/(Erz-)Bistum</t>
  </si>
  <si>
    <t>Quelle (20.6.22)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</si>
</sst>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168" fontId="0" fillId="0" borderId="0" xfId="1" applyNumberFormat="1" applyFont="1"/>
    <xf numFmtId="1" fontId="0" fillId="0" borderId="0" xfId="0" applyNumberFormat="1"/>
    <xf numFmtId="49" fontId="0" fillId="0" borderId="0" xfId="0" applyNumberFormat="1"/>
    <xf numFmtId="10" fontId="0" fillId="0" borderId="0" xfId="0" applyNumberFormat="1"/>
    <xf numFmtId="0" fontId="2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F2FA1-BAE7-4524-B7E9-3FE47A9F56BF}">
  <dimension ref="A1:K43"/>
  <sheetViews>
    <sheetView tabSelected="1" zoomScaleNormal="100" workbookViewId="0">
      <pane ySplit="1" topLeftCell="A2" activePane="bottomLeft" state="frozen"/>
      <selection pane="bottomLeft" activeCell="M33" sqref="M33"/>
    </sheetView>
  </sheetViews>
  <sheetFormatPr baseColWidth="10" defaultRowHeight="15" x14ac:dyDescent="0.25"/>
  <cols>
    <col min="1" max="1" width="3" bestFit="1" customWidth="1"/>
    <col min="2" max="2" width="20.7109375" bestFit="1" customWidth="1"/>
    <col min="3" max="3" width="20.7109375" customWidth="1"/>
    <col min="4" max="5" width="11.7109375" customWidth="1"/>
    <col min="6" max="6" width="16.5703125" bestFit="1" customWidth="1"/>
    <col min="7" max="7" width="8" bestFit="1" customWidth="1"/>
    <col min="8" max="8" width="20.28515625" bestFit="1" customWidth="1"/>
  </cols>
  <sheetData>
    <row r="1" spans="1:11" x14ac:dyDescent="0.25">
      <c r="A1" t="s">
        <v>0</v>
      </c>
      <c r="B1" t="s">
        <v>66</v>
      </c>
      <c r="C1" t="s">
        <v>28</v>
      </c>
      <c r="D1" t="s">
        <v>29</v>
      </c>
      <c r="E1" t="s">
        <v>30</v>
      </c>
      <c r="F1" t="s">
        <v>32</v>
      </c>
      <c r="G1" t="s">
        <v>31</v>
      </c>
      <c r="H1" t="s">
        <v>33</v>
      </c>
      <c r="I1" t="s">
        <v>64</v>
      </c>
      <c r="J1" t="s">
        <v>63</v>
      </c>
      <c r="K1" s="4" t="s">
        <v>67</v>
      </c>
    </row>
    <row r="2" spans="1:11" x14ac:dyDescent="0.25">
      <c r="A2">
        <v>1</v>
      </c>
      <c r="B2" s="6" t="s">
        <v>1</v>
      </c>
      <c r="C2" t="s">
        <v>1</v>
      </c>
      <c r="D2" s="1">
        <v>5490036</v>
      </c>
      <c r="E2" s="1">
        <v>1868567</v>
      </c>
      <c r="F2" s="2">
        <f>E2/D2</f>
        <v>0.34035605595300283</v>
      </c>
      <c r="G2">
        <f>771+188</f>
        <v>959</v>
      </c>
      <c r="H2" s="3">
        <f>E2/G2</f>
        <v>1948.453597497393</v>
      </c>
      <c r="I2" t="s">
        <v>34</v>
      </c>
      <c r="J2">
        <v>400</v>
      </c>
      <c r="K2" s="4" t="s">
        <v>36</v>
      </c>
    </row>
    <row r="3" spans="1:11" x14ac:dyDescent="0.25">
      <c r="A3">
        <v>2</v>
      </c>
      <c r="B3" t="s">
        <v>2</v>
      </c>
      <c r="C3" t="s">
        <v>1</v>
      </c>
      <c r="D3" s="1">
        <v>4305468</v>
      </c>
      <c r="E3" s="1">
        <v>1853185</v>
      </c>
      <c r="F3" s="2">
        <f t="shared" ref="F3:F28" si="0">E3/D3</f>
        <v>0.43042591420955861</v>
      </c>
      <c r="G3">
        <f>1029+245</f>
        <v>1274</v>
      </c>
      <c r="H3" s="3">
        <f t="shared" ref="H3:H28" si="1">E3/G3</f>
        <v>1454.6193092621663</v>
      </c>
      <c r="I3" t="s">
        <v>34</v>
      </c>
      <c r="J3">
        <v>800</v>
      </c>
      <c r="K3" s="4" t="s">
        <v>37</v>
      </c>
    </row>
    <row r="4" spans="1:11" x14ac:dyDescent="0.25">
      <c r="A4">
        <v>3</v>
      </c>
      <c r="B4" t="s">
        <v>3</v>
      </c>
      <c r="C4" t="s">
        <v>1</v>
      </c>
      <c r="D4" s="1">
        <v>2521762</v>
      </c>
      <c r="E4" s="1">
        <v>755076</v>
      </c>
      <c r="F4" s="2">
        <f t="shared" si="0"/>
        <v>0.29942397418947547</v>
      </c>
      <c r="G4">
        <f>334+86</f>
        <v>420</v>
      </c>
      <c r="H4" s="3">
        <f t="shared" si="1"/>
        <v>1797.8</v>
      </c>
      <c r="I4" t="s">
        <v>34</v>
      </c>
      <c r="J4">
        <v>1958</v>
      </c>
      <c r="K4" s="4" t="s">
        <v>38</v>
      </c>
    </row>
    <row r="5" spans="1:11" x14ac:dyDescent="0.25">
      <c r="A5">
        <v>4</v>
      </c>
      <c r="B5" t="s">
        <v>4</v>
      </c>
      <c r="C5" t="s">
        <v>1</v>
      </c>
      <c r="D5" s="1">
        <v>2010000</v>
      </c>
      <c r="E5" s="1">
        <v>1021002</v>
      </c>
      <c r="F5" s="2">
        <f t="shared" si="0"/>
        <v>0.50796119402985074</v>
      </c>
      <c r="G5">
        <f>360+71</f>
        <v>431</v>
      </c>
      <c r="H5" s="3">
        <f t="shared" si="1"/>
        <v>2368.9141531322507</v>
      </c>
      <c r="I5" t="s">
        <v>34</v>
      </c>
      <c r="J5">
        <v>1930</v>
      </c>
      <c r="K5" s="4" t="s">
        <v>39</v>
      </c>
    </row>
    <row r="6" spans="1:11" x14ac:dyDescent="0.25">
      <c r="A6">
        <v>5</v>
      </c>
      <c r="B6" t="s">
        <v>5</v>
      </c>
      <c r="C6" t="s">
        <v>1</v>
      </c>
      <c r="D6" s="1">
        <v>2484000</v>
      </c>
      <c r="E6" s="1">
        <v>624975</v>
      </c>
      <c r="F6" s="2">
        <f t="shared" si="0"/>
        <v>0.25160024154589372</v>
      </c>
      <c r="G6">
        <f>183+233</f>
        <v>416</v>
      </c>
      <c r="H6" s="3">
        <f t="shared" si="1"/>
        <v>1502.34375</v>
      </c>
      <c r="I6" t="s">
        <v>34</v>
      </c>
      <c r="J6">
        <v>1827</v>
      </c>
      <c r="K6" s="4" t="s">
        <v>40</v>
      </c>
    </row>
    <row r="7" spans="1:11" x14ac:dyDescent="0.25">
      <c r="A7">
        <v>6</v>
      </c>
      <c r="B7" t="s">
        <v>6</v>
      </c>
      <c r="C7" t="s">
        <v>1</v>
      </c>
      <c r="D7" s="1">
        <v>2454280</v>
      </c>
      <c r="E7" s="1">
        <v>1286200</v>
      </c>
      <c r="F7" s="2">
        <f t="shared" si="0"/>
        <v>0.5240640839675994</v>
      </c>
      <c r="G7">
        <f>257+506</f>
        <v>763</v>
      </c>
      <c r="H7" s="3">
        <f t="shared" si="1"/>
        <v>1685.7142857142858</v>
      </c>
      <c r="I7" t="s">
        <v>34</v>
      </c>
      <c r="J7">
        <v>100</v>
      </c>
      <c r="K7" s="4" t="s">
        <v>41</v>
      </c>
    </row>
    <row r="8" spans="1:11" x14ac:dyDescent="0.25">
      <c r="A8">
        <v>7</v>
      </c>
      <c r="B8" s="6" t="s">
        <v>7</v>
      </c>
      <c r="C8" t="s">
        <v>7</v>
      </c>
      <c r="D8" s="1">
        <v>4782400</v>
      </c>
      <c r="E8" s="1">
        <v>1827146</v>
      </c>
      <c r="F8" s="2">
        <f t="shared" si="0"/>
        <v>0.38205628972900635</v>
      </c>
      <c r="G8">
        <f>195+774</f>
        <v>969</v>
      </c>
      <c r="H8" s="3">
        <f t="shared" si="1"/>
        <v>1885.5995872033025</v>
      </c>
      <c r="I8" t="s">
        <v>34</v>
      </c>
      <c r="J8">
        <v>1821</v>
      </c>
      <c r="K8" s="4" t="s">
        <v>42</v>
      </c>
    </row>
    <row r="9" spans="1:11" x14ac:dyDescent="0.25">
      <c r="A9">
        <v>8</v>
      </c>
      <c r="B9" t="s">
        <v>8</v>
      </c>
      <c r="C9" t="s">
        <v>7</v>
      </c>
      <c r="D9" s="1">
        <v>2966772</v>
      </c>
      <c r="E9" s="1">
        <v>686705</v>
      </c>
      <c r="F9" s="2">
        <f t="shared" si="0"/>
        <v>0.23146537718436064</v>
      </c>
      <c r="G9">
        <f>378+54</f>
        <v>432</v>
      </c>
      <c r="H9" s="3">
        <f t="shared" si="1"/>
        <v>1589.5949074074074</v>
      </c>
      <c r="I9" t="s">
        <v>34</v>
      </c>
      <c r="J9">
        <v>400</v>
      </c>
      <c r="K9" s="4" t="s">
        <v>43</v>
      </c>
    </row>
    <row r="10" spans="1:11" x14ac:dyDescent="0.25">
      <c r="A10">
        <v>9</v>
      </c>
      <c r="B10" t="s">
        <v>9</v>
      </c>
      <c r="C10" t="s">
        <v>7</v>
      </c>
      <c r="D10" s="1">
        <v>5149510</v>
      </c>
      <c r="E10" s="1">
        <v>1816083</v>
      </c>
      <c r="F10" s="2">
        <f t="shared" si="0"/>
        <v>0.35267103083594359</v>
      </c>
      <c r="G10">
        <f>191+795</f>
        <v>986</v>
      </c>
      <c r="H10" s="3">
        <f t="shared" si="1"/>
        <v>1841.869168356998</v>
      </c>
      <c r="I10" t="s">
        <v>34</v>
      </c>
      <c r="J10">
        <v>1821</v>
      </c>
      <c r="K10" s="4" t="s">
        <v>44</v>
      </c>
    </row>
    <row r="11" spans="1:11" x14ac:dyDescent="0.25">
      <c r="A11">
        <v>10</v>
      </c>
      <c r="B11" s="6" t="s">
        <v>10</v>
      </c>
      <c r="C11" t="s">
        <v>10</v>
      </c>
      <c r="D11" s="1">
        <v>4785898</v>
      </c>
      <c r="E11" s="1">
        <v>1491856</v>
      </c>
      <c r="F11" s="2">
        <f t="shared" si="0"/>
        <v>0.31171913818472519</v>
      </c>
      <c r="G11">
        <f>121+974</f>
        <v>1095</v>
      </c>
      <c r="H11" s="3">
        <f t="shared" si="1"/>
        <v>1362.4255707762557</v>
      </c>
      <c r="I11" t="s">
        <v>34</v>
      </c>
      <c r="J11">
        <v>1930</v>
      </c>
      <c r="K11" s="4" t="s">
        <v>45</v>
      </c>
    </row>
    <row r="12" spans="1:11" x14ac:dyDescent="0.25">
      <c r="A12">
        <v>11</v>
      </c>
      <c r="B12" t="s">
        <v>11</v>
      </c>
      <c r="C12" t="s">
        <v>10</v>
      </c>
      <c r="D12" s="1">
        <v>1800000</v>
      </c>
      <c r="E12" s="1">
        <v>146310</v>
      </c>
      <c r="F12" s="2">
        <f t="shared" si="0"/>
        <v>8.1283333333333332E-2</v>
      </c>
      <c r="G12">
        <f>164+16</f>
        <v>180</v>
      </c>
      <c r="H12" s="3">
        <f t="shared" si="1"/>
        <v>812.83333333333337</v>
      </c>
      <c r="I12" t="s">
        <v>35</v>
      </c>
      <c r="J12">
        <v>1994</v>
      </c>
      <c r="K12" s="4" t="s">
        <v>46</v>
      </c>
    </row>
    <row r="13" spans="1:11" x14ac:dyDescent="0.25">
      <c r="A13">
        <v>12</v>
      </c>
      <c r="B13" t="s">
        <v>12</v>
      </c>
      <c r="C13" t="s">
        <v>10</v>
      </c>
      <c r="D13" s="1">
        <v>1727479</v>
      </c>
      <c r="E13" s="1">
        <v>369854</v>
      </c>
      <c r="F13" s="2">
        <f t="shared" si="0"/>
        <v>0.21410043190105349</v>
      </c>
      <c r="G13">
        <v>274</v>
      </c>
      <c r="H13" s="3">
        <f t="shared" si="1"/>
        <v>1349.8321167883212</v>
      </c>
      <c r="I13" t="s">
        <v>34</v>
      </c>
      <c r="J13">
        <v>1752</v>
      </c>
      <c r="K13" s="4" t="s">
        <v>47</v>
      </c>
    </row>
    <row r="14" spans="1:11" x14ac:dyDescent="0.25">
      <c r="A14">
        <v>13</v>
      </c>
      <c r="B14" t="s">
        <v>13</v>
      </c>
      <c r="C14" t="s">
        <v>10</v>
      </c>
      <c r="D14" s="1">
        <v>2587000</v>
      </c>
      <c r="E14" s="1">
        <v>77883</v>
      </c>
      <c r="F14" s="2">
        <f t="shared" si="0"/>
        <v>3.0105527638190955E-2</v>
      </c>
      <c r="G14">
        <v>49</v>
      </c>
      <c r="H14" s="3">
        <f t="shared" si="1"/>
        <v>1589.4489795918366</v>
      </c>
      <c r="I14" t="s">
        <v>35</v>
      </c>
      <c r="J14">
        <v>1994</v>
      </c>
      <c r="K14" s="4" t="s">
        <v>48</v>
      </c>
    </row>
    <row r="15" spans="1:11" x14ac:dyDescent="0.25">
      <c r="A15">
        <v>14</v>
      </c>
      <c r="B15" s="6" t="s">
        <v>27</v>
      </c>
      <c r="C15" t="s">
        <v>27</v>
      </c>
      <c r="D15" s="1">
        <v>3749860</v>
      </c>
      <c r="E15" s="1">
        <v>1674146</v>
      </c>
      <c r="F15" s="2">
        <f t="shared" si="0"/>
        <v>0.44645560100910436</v>
      </c>
      <c r="G15">
        <f>369+720</f>
        <v>1089</v>
      </c>
      <c r="H15" s="3">
        <f t="shared" si="1"/>
        <v>1537.3241505968779</v>
      </c>
      <c r="I15" t="s">
        <v>34</v>
      </c>
      <c r="J15">
        <v>1818</v>
      </c>
      <c r="K15" s="4" t="s">
        <v>49</v>
      </c>
    </row>
    <row r="16" spans="1:11" x14ac:dyDescent="0.25">
      <c r="A16">
        <v>15</v>
      </c>
      <c r="B16" t="s">
        <v>14</v>
      </c>
      <c r="C16" t="s">
        <v>27</v>
      </c>
      <c r="D16" s="1">
        <v>2438177</v>
      </c>
      <c r="E16" s="1">
        <v>1266153</v>
      </c>
      <c r="F16" s="2">
        <f t="shared" si="0"/>
        <v>0.51930315149392359</v>
      </c>
      <c r="G16">
        <v>809</v>
      </c>
      <c r="H16" s="3">
        <f t="shared" si="1"/>
        <v>1565.0840543881336</v>
      </c>
      <c r="I16" t="s">
        <v>34</v>
      </c>
      <c r="J16">
        <v>600</v>
      </c>
      <c r="K16" s="4" t="s">
        <v>50</v>
      </c>
    </row>
    <row r="17" spans="1:11" x14ac:dyDescent="0.25">
      <c r="A17">
        <v>16</v>
      </c>
      <c r="B17" t="s">
        <v>15</v>
      </c>
      <c r="C17" t="s">
        <v>27</v>
      </c>
      <c r="D17" s="1">
        <v>610000</v>
      </c>
      <c r="E17" s="1">
        <v>462788</v>
      </c>
      <c r="F17" s="2">
        <f t="shared" si="0"/>
        <v>0.75866885245901639</v>
      </c>
      <c r="G17">
        <f>92+311</f>
        <v>403</v>
      </c>
      <c r="H17" s="3">
        <f t="shared" si="1"/>
        <v>1148.3573200992555</v>
      </c>
      <c r="I17" t="s">
        <v>34</v>
      </c>
      <c r="J17">
        <v>999</v>
      </c>
      <c r="K17" s="4" t="s">
        <v>51</v>
      </c>
    </row>
    <row r="18" spans="1:11" x14ac:dyDescent="0.25">
      <c r="A18">
        <v>17</v>
      </c>
      <c r="B18" t="s">
        <v>16</v>
      </c>
      <c r="C18" t="s">
        <v>27</v>
      </c>
      <c r="D18" s="1">
        <v>1741900</v>
      </c>
      <c r="E18" s="1">
        <v>1158482</v>
      </c>
      <c r="F18" s="2">
        <f t="shared" si="0"/>
        <v>0.66506802916355701</v>
      </c>
      <c r="G18">
        <f>231+732</f>
        <v>963</v>
      </c>
      <c r="H18" s="3">
        <f t="shared" si="1"/>
        <v>1202.9927310488058</v>
      </c>
      <c r="I18" t="s">
        <v>34</v>
      </c>
      <c r="J18">
        <v>739</v>
      </c>
      <c r="K18" s="4" t="s">
        <v>52</v>
      </c>
    </row>
    <row r="19" spans="1:11" x14ac:dyDescent="0.25">
      <c r="A19">
        <v>18</v>
      </c>
      <c r="B19" s="6" t="s">
        <v>17</v>
      </c>
      <c r="C19" t="s">
        <v>17</v>
      </c>
      <c r="D19" s="1">
        <v>2138513</v>
      </c>
      <c r="E19" s="1">
        <v>669115</v>
      </c>
      <c r="F19" s="2">
        <f t="shared" si="0"/>
        <v>0.31288797402681207</v>
      </c>
      <c r="G19">
        <f>92+321</f>
        <v>413</v>
      </c>
      <c r="H19" s="3">
        <f t="shared" si="1"/>
        <v>1620.1331719128329</v>
      </c>
      <c r="I19" t="s">
        <v>34</v>
      </c>
      <c r="J19">
        <v>1007</v>
      </c>
      <c r="K19" s="4" t="s">
        <v>53</v>
      </c>
    </row>
    <row r="20" spans="1:11" x14ac:dyDescent="0.25">
      <c r="A20">
        <v>19</v>
      </c>
      <c r="B20" t="s">
        <v>18</v>
      </c>
      <c r="C20" t="s">
        <v>17</v>
      </c>
      <c r="D20" s="1">
        <v>1569600</v>
      </c>
      <c r="E20" s="1">
        <v>518610</v>
      </c>
      <c r="F20" s="2">
        <f t="shared" si="0"/>
        <v>0.33040902140672784</v>
      </c>
      <c r="G20">
        <f>286+26</f>
        <v>312</v>
      </c>
      <c r="H20" s="3">
        <f t="shared" si="1"/>
        <v>1662.2115384615386</v>
      </c>
      <c r="I20" t="s">
        <v>34</v>
      </c>
      <c r="J20">
        <v>400</v>
      </c>
      <c r="K20" s="4" t="s">
        <v>54</v>
      </c>
    </row>
    <row r="21" spans="1:11" x14ac:dyDescent="0.25">
      <c r="A21">
        <v>20</v>
      </c>
      <c r="B21" t="s">
        <v>19</v>
      </c>
      <c r="C21" t="s">
        <v>17</v>
      </c>
      <c r="D21" s="1">
        <v>1309209</v>
      </c>
      <c r="E21" s="1">
        <v>706563</v>
      </c>
      <c r="F21" s="2">
        <f t="shared" si="0"/>
        <v>0.53968694074055401</v>
      </c>
      <c r="G21">
        <f>116+422</f>
        <v>538</v>
      </c>
      <c r="H21" s="3">
        <f t="shared" si="1"/>
        <v>1313.314126394052</v>
      </c>
      <c r="I21" t="s">
        <v>34</v>
      </c>
      <c r="J21">
        <v>741</v>
      </c>
      <c r="K21" s="4" t="s">
        <v>55</v>
      </c>
    </row>
    <row r="22" spans="1:11" x14ac:dyDescent="0.25">
      <c r="A22">
        <v>21</v>
      </c>
      <c r="B22" t="s">
        <v>20</v>
      </c>
      <c r="C22" t="s">
        <v>17</v>
      </c>
      <c r="D22" s="1">
        <v>984127</v>
      </c>
      <c r="E22" s="1">
        <v>392434</v>
      </c>
      <c r="F22" s="2">
        <f t="shared" si="0"/>
        <v>0.39876357421349073</v>
      </c>
      <c r="G22">
        <f>44+294</f>
        <v>338</v>
      </c>
      <c r="H22" s="3">
        <f t="shared" si="1"/>
        <v>1161.0473372781064</v>
      </c>
      <c r="I22" t="s">
        <v>34</v>
      </c>
      <c r="J22">
        <v>745</v>
      </c>
      <c r="K22" s="4" t="s">
        <v>56</v>
      </c>
    </row>
    <row r="23" spans="1:11" x14ac:dyDescent="0.25">
      <c r="A23">
        <v>22</v>
      </c>
      <c r="B23" s="6" t="s">
        <v>21</v>
      </c>
      <c r="C23" t="s">
        <v>21</v>
      </c>
      <c r="D23" s="1">
        <v>5934909</v>
      </c>
      <c r="E23" s="1">
        <v>395195</v>
      </c>
      <c r="F23" s="2">
        <f t="shared" si="0"/>
        <v>6.6588215590163216E-2</v>
      </c>
      <c r="G23">
        <v>307</v>
      </c>
      <c r="H23" s="3">
        <f t="shared" si="1"/>
        <v>1287.2801302931596</v>
      </c>
      <c r="I23" t="s">
        <v>35</v>
      </c>
      <c r="J23">
        <v>1930</v>
      </c>
      <c r="K23" s="4" t="s">
        <v>57</v>
      </c>
    </row>
    <row r="24" spans="1:11" x14ac:dyDescent="0.25">
      <c r="A24">
        <v>23</v>
      </c>
      <c r="B24" t="s">
        <v>22</v>
      </c>
      <c r="C24" t="s">
        <v>21</v>
      </c>
      <c r="D24" s="1">
        <v>4098614</v>
      </c>
      <c r="E24" s="1">
        <v>141717</v>
      </c>
      <c r="F24" s="2">
        <f t="shared" si="0"/>
        <v>3.4576810599875961E-2</v>
      </c>
      <c r="G24">
        <f>44+165</f>
        <v>209</v>
      </c>
      <c r="H24" s="3">
        <f t="shared" si="1"/>
        <v>678.07177033492826</v>
      </c>
      <c r="I24" t="s">
        <v>35</v>
      </c>
      <c r="J24">
        <v>1567</v>
      </c>
      <c r="K24" s="4" t="s">
        <v>58</v>
      </c>
    </row>
    <row r="25" spans="1:11" x14ac:dyDescent="0.25">
      <c r="A25">
        <v>24</v>
      </c>
      <c r="B25" t="s">
        <v>23</v>
      </c>
      <c r="C25" t="s">
        <v>21</v>
      </c>
      <c r="D25" s="1">
        <v>703190</v>
      </c>
      <c r="E25" s="1">
        <v>29671</v>
      </c>
      <c r="F25" s="2">
        <f t="shared" si="0"/>
        <v>4.2194854875638163E-2</v>
      </c>
      <c r="G25">
        <v>48</v>
      </c>
      <c r="H25" s="3">
        <f t="shared" si="1"/>
        <v>618.14583333333337</v>
      </c>
      <c r="I25" t="s">
        <v>35</v>
      </c>
      <c r="J25">
        <v>1994</v>
      </c>
      <c r="K25" s="4" t="s">
        <v>59</v>
      </c>
    </row>
    <row r="26" spans="1:11" x14ac:dyDescent="0.25">
      <c r="A26">
        <v>25</v>
      </c>
      <c r="B26" s="6" t="s">
        <v>24</v>
      </c>
      <c r="C26" t="s">
        <v>24</v>
      </c>
      <c r="D26" s="1">
        <v>5842109</v>
      </c>
      <c r="E26" s="1">
        <v>398425</v>
      </c>
      <c r="F26" s="2">
        <f t="shared" si="0"/>
        <v>6.8198830251198675E-2</v>
      </c>
      <c r="G26">
        <f>34+181</f>
        <v>215</v>
      </c>
      <c r="H26" s="3">
        <f t="shared" si="1"/>
        <v>1853.1395348837209</v>
      </c>
      <c r="I26" t="s">
        <v>65</v>
      </c>
      <c r="J26">
        <v>1994</v>
      </c>
      <c r="K26" s="4" t="s">
        <v>60</v>
      </c>
    </row>
    <row r="27" spans="1:11" x14ac:dyDescent="0.25">
      <c r="A27">
        <v>26</v>
      </c>
      <c r="B27" t="s">
        <v>25</v>
      </c>
      <c r="C27" t="s">
        <v>24</v>
      </c>
      <c r="D27" s="1">
        <v>5362988</v>
      </c>
      <c r="E27" s="1">
        <v>593360</v>
      </c>
      <c r="F27" s="2">
        <f t="shared" si="0"/>
        <v>0.11063981496881962</v>
      </c>
      <c r="G27">
        <v>304</v>
      </c>
      <c r="H27" s="3">
        <f t="shared" si="1"/>
        <v>1951.8421052631579</v>
      </c>
      <c r="I27" t="s">
        <v>34</v>
      </c>
      <c r="J27">
        <v>800</v>
      </c>
      <c r="K27" s="4" t="s">
        <v>61</v>
      </c>
    </row>
    <row r="28" spans="1:11" x14ac:dyDescent="0.25">
      <c r="A28">
        <v>27</v>
      </c>
      <c r="B28" t="s">
        <v>26</v>
      </c>
      <c r="C28" t="s">
        <v>24</v>
      </c>
      <c r="D28" s="1">
        <v>2186946</v>
      </c>
      <c r="E28" s="1">
        <v>552990</v>
      </c>
      <c r="F28" s="2">
        <f t="shared" si="0"/>
        <v>0.25285946703759488</v>
      </c>
      <c r="G28">
        <f>56+262</f>
        <v>318</v>
      </c>
      <c r="H28" s="3">
        <f t="shared" si="1"/>
        <v>1738.9622641509434</v>
      </c>
      <c r="I28" t="s">
        <v>34</v>
      </c>
      <c r="J28">
        <v>772</v>
      </c>
      <c r="K28" s="4" t="s">
        <v>62</v>
      </c>
    </row>
    <row r="29" spans="1:11" x14ac:dyDescent="0.25">
      <c r="D29" s="1"/>
      <c r="E29" s="1"/>
    </row>
    <row r="30" spans="1:11" x14ac:dyDescent="0.25">
      <c r="D30" s="1"/>
      <c r="E30" s="1"/>
    </row>
    <row r="31" spans="1:11" x14ac:dyDescent="0.25">
      <c r="C31" t="s">
        <v>28</v>
      </c>
      <c r="D31" t="s">
        <v>29</v>
      </c>
      <c r="E31" t="s">
        <v>30</v>
      </c>
      <c r="F31" t="s">
        <v>32</v>
      </c>
      <c r="G31" t="s">
        <v>31</v>
      </c>
      <c r="H31" t="s">
        <v>33</v>
      </c>
      <c r="I31" t="s">
        <v>64</v>
      </c>
      <c r="J31" t="s">
        <v>63</v>
      </c>
    </row>
    <row r="32" spans="1:11" x14ac:dyDescent="0.25">
      <c r="C32" t="s">
        <v>1</v>
      </c>
      <c r="D32" s="1">
        <f>AVERAGEIF($C$2:$C$28,C32,$D$2:$D$28)</f>
        <v>3210924.3333333335</v>
      </c>
      <c r="E32" s="1">
        <f>AVERAGEIF($C$2:$C$28,C32,$E$2:$E$28)</f>
        <v>1234834.1666666667</v>
      </c>
      <c r="F32" s="5">
        <f>AVERAGEIF($C$2:$C$28,C32,$F$2:$F$28)</f>
        <v>0.39230524398256345</v>
      </c>
      <c r="G32" s="1">
        <f>AVERAGEIF($C$2:$C$28,C32,$G$2:$G$28)</f>
        <v>710.5</v>
      </c>
      <c r="H32" s="1">
        <f>AVERAGEIF($C$2:$C$28,C32,$H$2:$H$28)</f>
        <v>1792.9741826010161</v>
      </c>
      <c r="I32" s="1"/>
      <c r="J32" s="3">
        <f>AVERAGEIF($C$2:$C$28,C32,$J$2:$J$28)</f>
        <v>1169.1666666666667</v>
      </c>
    </row>
    <row r="33" spans="3:10" x14ac:dyDescent="0.25">
      <c r="C33" t="s">
        <v>7</v>
      </c>
      <c r="D33" s="1">
        <f t="shared" ref="D33:D38" si="2">AVERAGEIF($C$2:$C$28,C33,$D$2:$D$28)</f>
        <v>4299560.666666667</v>
      </c>
      <c r="E33" s="1">
        <f t="shared" ref="E33:E38" si="3">AVERAGEIF($C$2:$C$28,C33,$E$2:$E$28)</f>
        <v>1443311.3333333333</v>
      </c>
      <c r="F33" s="5">
        <f t="shared" ref="F33:F38" si="4">AVERAGEIF($C$2:$C$28,C33,$F$2:$F$28)</f>
        <v>0.32206423258310352</v>
      </c>
      <c r="G33" s="1">
        <f t="shared" ref="G33:G38" si="5">AVERAGEIF($C$2:$C$28,C33,$G$2:$G$28)</f>
        <v>795.66666666666663</v>
      </c>
      <c r="H33" s="1">
        <f t="shared" ref="H33:H38" si="6">AVERAGEIF($C$2:$C$28,C33,$H$2:$H$28)</f>
        <v>1772.3545543225691</v>
      </c>
      <c r="J33" s="3">
        <f t="shared" ref="J33:J38" si="7">AVERAGEIF($C$2:$C$28,C33,$J$2:$J$28)</f>
        <v>1347.3333333333333</v>
      </c>
    </row>
    <row r="34" spans="3:10" x14ac:dyDescent="0.25">
      <c r="C34" t="s">
        <v>10</v>
      </c>
      <c r="D34" s="1">
        <f t="shared" si="2"/>
        <v>2725094.25</v>
      </c>
      <c r="E34" s="1">
        <f t="shared" si="3"/>
        <v>521475.75</v>
      </c>
      <c r="F34" s="5">
        <f t="shared" si="4"/>
        <v>0.15930210776432574</v>
      </c>
      <c r="G34" s="1">
        <f t="shared" si="5"/>
        <v>399.5</v>
      </c>
      <c r="H34" s="1">
        <f t="shared" si="6"/>
        <v>1278.6350001224368</v>
      </c>
      <c r="J34" s="3">
        <f t="shared" si="7"/>
        <v>1917.5</v>
      </c>
    </row>
    <row r="35" spans="3:10" x14ac:dyDescent="0.25">
      <c r="C35" t="s">
        <v>27</v>
      </c>
      <c r="D35" s="1">
        <f t="shared" si="2"/>
        <v>2134984.25</v>
      </c>
      <c r="E35" s="1">
        <f t="shared" si="3"/>
        <v>1140392.25</v>
      </c>
      <c r="F35" s="5">
        <f t="shared" si="4"/>
        <v>0.59737390853140038</v>
      </c>
      <c r="G35" s="1">
        <f t="shared" si="5"/>
        <v>816</v>
      </c>
      <c r="H35" s="1">
        <f t="shared" si="6"/>
        <v>1363.4395640332682</v>
      </c>
      <c r="J35" s="3">
        <f t="shared" si="7"/>
        <v>1039</v>
      </c>
    </row>
    <row r="36" spans="3:10" x14ac:dyDescent="0.25">
      <c r="C36" t="s">
        <v>17</v>
      </c>
      <c r="D36" s="1">
        <f t="shared" si="2"/>
        <v>1500362.25</v>
      </c>
      <c r="E36" s="1">
        <f t="shared" si="3"/>
        <v>571680.5</v>
      </c>
      <c r="F36" s="5">
        <f t="shared" si="4"/>
        <v>0.39543687759689616</v>
      </c>
      <c r="G36" s="1">
        <f t="shared" si="5"/>
        <v>400.25</v>
      </c>
      <c r="H36" s="1">
        <f t="shared" si="6"/>
        <v>1439.1765435116324</v>
      </c>
      <c r="J36" s="3">
        <f t="shared" si="7"/>
        <v>723.25</v>
      </c>
    </row>
    <row r="37" spans="3:10" x14ac:dyDescent="0.25">
      <c r="C37" t="s">
        <v>21</v>
      </c>
      <c r="D37" s="1">
        <f t="shared" si="2"/>
        <v>3578904.3333333335</v>
      </c>
      <c r="E37" s="1">
        <f t="shared" si="3"/>
        <v>188861</v>
      </c>
      <c r="F37" s="5">
        <f t="shared" si="4"/>
        <v>4.7786627021892437E-2</v>
      </c>
      <c r="G37" s="1">
        <f t="shared" si="5"/>
        <v>188</v>
      </c>
      <c r="H37" s="1">
        <f t="shared" si="6"/>
        <v>861.1659113204737</v>
      </c>
      <c r="J37" s="3">
        <f t="shared" si="7"/>
        <v>1830.3333333333333</v>
      </c>
    </row>
    <row r="38" spans="3:10" x14ac:dyDescent="0.25">
      <c r="C38" t="s">
        <v>24</v>
      </c>
      <c r="D38" s="1">
        <f t="shared" si="2"/>
        <v>4464014.333333333</v>
      </c>
      <c r="E38" s="1">
        <f t="shared" si="3"/>
        <v>514925</v>
      </c>
      <c r="F38" s="5">
        <f t="shared" si="4"/>
        <v>0.14389937075253773</v>
      </c>
      <c r="G38" s="1">
        <f t="shared" si="5"/>
        <v>279</v>
      </c>
      <c r="H38" s="1">
        <f t="shared" si="6"/>
        <v>1847.9813014326073</v>
      </c>
      <c r="J38" s="3">
        <f t="shared" si="7"/>
        <v>1188.6666666666667</v>
      </c>
    </row>
    <row r="39" spans="3:10" x14ac:dyDescent="0.25">
      <c r="J39" s="3"/>
    </row>
    <row r="40" spans="3:10" x14ac:dyDescent="0.25">
      <c r="C40" t="s">
        <v>64</v>
      </c>
      <c r="D40" t="s">
        <v>29</v>
      </c>
      <c r="E40" t="s">
        <v>30</v>
      </c>
      <c r="F40" t="s">
        <v>32</v>
      </c>
      <c r="G40" t="s">
        <v>31</v>
      </c>
      <c r="H40" t="s">
        <v>33</v>
      </c>
      <c r="I40" t="s">
        <v>64</v>
      </c>
      <c r="J40" t="s">
        <v>63</v>
      </c>
    </row>
    <row r="41" spans="3:10" x14ac:dyDescent="0.25">
      <c r="C41" t="s">
        <v>35</v>
      </c>
      <c r="D41" s="1">
        <f>AVERAGEIF($I$2:$I$28,C41,$D$2:$D$28)</f>
        <v>3024742.6</v>
      </c>
      <c r="E41" s="1">
        <f>AVERAGEIF($I$2:$I$28,C41,$E$2:$E$28)</f>
        <v>158155.20000000001</v>
      </c>
      <c r="F41" s="5">
        <f>AVERAGEIF($I$2:$I$28,C41,$F$2:$F$28)</f>
        <v>5.0949748407440321E-2</v>
      </c>
      <c r="G41" s="1">
        <f>AVERAGEIF($I$2:$I$28,C41,$G$2:$G$28)</f>
        <v>158.6</v>
      </c>
      <c r="H41" s="1">
        <f>AVERAGEIF($I$2:$I$28,C41,$H$2:$H$28)</f>
        <v>997.15600937731813</v>
      </c>
      <c r="I41" s="1"/>
      <c r="J41" s="3">
        <f>AVERAGEIF($I$2:$I$28,C41,$J$2:$J$28)</f>
        <v>1895.8</v>
      </c>
    </row>
    <row r="42" spans="3:10" x14ac:dyDescent="0.25">
      <c r="C42" t="s">
        <v>34</v>
      </c>
      <c r="D42" s="1">
        <f t="shared" ref="D42:D43" si="8">AVERAGEIF($I$2:$I$28,C42,$D$2:$D$28)</f>
        <v>2893758.3333333335</v>
      </c>
      <c r="E42" s="1">
        <f t="shared" ref="E42:E43" si="9">AVERAGEIF($I$2:$I$28,C42,$E$2:$E$28)</f>
        <v>1028347.1428571428</v>
      </c>
      <c r="F42" s="5">
        <f t="shared" ref="F42:F43" si="10">AVERAGEIF($I$2:$I$28,C42,$F$2:$F$28)</f>
        <v>0.38955172182143194</v>
      </c>
      <c r="G42" s="1">
        <f t="shared" ref="G42:G43" si="11">AVERAGEIF($I$2:$I$28,C42,$G$2:$G$28)</f>
        <v>643.14285714285711</v>
      </c>
      <c r="H42" s="1">
        <f t="shared" ref="H42:H43" si="12">AVERAGEIF($I$2:$I$28,C42,$H$2:$H$28)</f>
        <v>1604.211202177718</v>
      </c>
      <c r="I42" s="1"/>
      <c r="J42" s="3">
        <f t="shared" ref="J42:J43" si="13">AVERAGEIF($I$2:$I$28,C42,$J$2:$J$28)</f>
        <v>1112.3809523809523</v>
      </c>
    </row>
    <row r="43" spans="3:10" x14ac:dyDescent="0.25">
      <c r="C43" t="s">
        <v>65</v>
      </c>
      <c r="D43" s="1">
        <f t="shared" si="8"/>
        <v>5842109</v>
      </c>
      <c r="E43" s="1">
        <f t="shared" si="9"/>
        <v>398425</v>
      </c>
      <c r="F43" s="5">
        <f t="shared" si="10"/>
        <v>6.8198830251198675E-2</v>
      </c>
      <c r="G43" s="1">
        <f t="shared" si="11"/>
        <v>215</v>
      </c>
      <c r="H43" s="1">
        <f t="shared" si="12"/>
        <v>1853.1395348837209</v>
      </c>
      <c r="I43" s="1"/>
      <c r="J43" s="3">
        <f t="shared" si="13"/>
        <v>1994</v>
      </c>
    </row>
  </sheetData>
  <conditionalFormatting sqref="J1:J30 J32:J39 J41:J104857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:H30 H32:H39 H41:H104857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:G30 G32:G39 G41:G104857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:F30 F32:F39 F41:F104857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:E30 E32:E39 E41:E104857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30 D32:D39 D41:D104857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Crass</dc:creator>
  <cp:lastModifiedBy>Michael Crass</cp:lastModifiedBy>
  <dcterms:created xsi:type="dcterms:W3CDTF">2022-06-20T15:21:25Z</dcterms:created>
  <dcterms:modified xsi:type="dcterms:W3CDTF">2022-06-20T16:57:12Z</dcterms:modified>
</cp:coreProperties>
</file>